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deelde drives\O&amp;B_Salarisadministratie\Salarisadministratie 2024\"/>
    </mc:Choice>
  </mc:AlternateContent>
  <bookViews>
    <workbookView xWindow="0" yWindow="0" windowWidth="23040" windowHeight="9072"/>
  </bookViews>
  <sheets>
    <sheet name="werkgeverslasten" sheetId="1" r:id="rId1"/>
    <sheet name="basisbedragen" sheetId="2" r:id="rId2"/>
  </sheets>
  <calcPr calcId="162913"/>
</workbook>
</file>

<file path=xl/calcChain.xml><?xml version="1.0" encoding="utf-8"?>
<calcChain xmlns="http://schemas.openxmlformats.org/spreadsheetml/2006/main">
  <c r="C9" i="1" l="1"/>
  <c r="C8" i="1"/>
  <c r="D7" i="1"/>
  <c r="C10" i="1" l="1"/>
  <c r="C12" i="1" s="1"/>
  <c r="D8" i="1"/>
  <c r="D9" i="1"/>
  <c r="C16" i="1" l="1"/>
  <c r="C20" i="1"/>
  <c r="D20" i="1" s="1"/>
  <c r="C21" i="1"/>
  <c r="C15" i="1"/>
  <c r="D15" i="1" s="1"/>
  <c r="D10" i="1"/>
  <c r="D21" i="1" s="1"/>
  <c r="C17" i="1" l="1"/>
  <c r="C26" i="1" s="1"/>
  <c r="D16" i="1"/>
  <c r="D17" i="1" s="1"/>
  <c r="D26" i="1" s="1"/>
  <c r="C25" i="1" l="1"/>
  <c r="C24" i="1"/>
  <c r="C22" i="1"/>
  <c r="C23" i="1"/>
  <c r="D25" i="1"/>
  <c r="D23" i="1"/>
  <c r="D22" i="1"/>
  <c r="D24" i="1"/>
  <c r="C27" i="1" l="1"/>
  <c r="D27" i="1"/>
  <c r="D29" i="1" s="1"/>
  <c r="D31" i="1" s="1"/>
  <c r="C29" i="1" l="1"/>
  <c r="C33" i="1" s="1"/>
  <c r="C31" i="1" l="1"/>
</calcChain>
</file>

<file path=xl/sharedStrings.xml><?xml version="1.0" encoding="utf-8"?>
<sst xmlns="http://schemas.openxmlformats.org/spreadsheetml/2006/main" count="79" uniqueCount="71">
  <si>
    <t>indicatie werkgeverslasten kerkelijk medewerker</t>
  </si>
  <si>
    <t>percentage vakantietoeslag</t>
  </si>
  <si>
    <t>aan dit model kunnen geen rechten worden ontleend.</t>
  </si>
  <si>
    <t>percentage eindejaarsuitkering</t>
  </si>
  <si>
    <t>werknemerspremie OP PFZW</t>
  </si>
  <si>
    <t>fulltime</t>
  </si>
  <si>
    <t>parttime</t>
  </si>
  <si>
    <t>primaire arbeidsvoorwaarden</t>
  </si>
  <si>
    <t>franchise OP PFZW</t>
  </si>
  <si>
    <t>werknemerspremie AP PFZW</t>
  </si>
  <si>
    <t>franchise AP PFZW</t>
  </si>
  <si>
    <t>werkgeverspremie OP PFZW</t>
  </si>
  <si>
    <t>vakantietoeslag</t>
  </si>
  <si>
    <t>eindejaarsuitkering</t>
  </si>
  <si>
    <t>werkgeverspremie AP PFZW</t>
  </si>
  <si>
    <t>maximum grondslag werknemersverzekeringen</t>
  </si>
  <si>
    <t>werkgeverspremie sectorfondsen</t>
  </si>
  <si>
    <t>*</t>
  </si>
  <si>
    <t>salaris per uur</t>
  </si>
  <si>
    <t>**</t>
  </si>
  <si>
    <t>inkomensafhankelijke werkgeverspremie ZVW</t>
  </si>
  <si>
    <t>aftrek voor SV-loon</t>
  </si>
  <si>
    <t>pensioenpremie OP</t>
  </si>
  <si>
    <t>** voor kleine werkgevers, als uw beschikking afwijkt, ander percentage invullen</t>
  </si>
  <si>
    <t>pensioenpremie AP</t>
  </si>
  <si>
    <t>loon voor SV</t>
  </si>
  <si>
    <t>werkgeverslasten</t>
  </si>
  <si>
    <t>totaal</t>
  </si>
  <si>
    <t>factor werkgeverslasten</t>
  </si>
  <si>
    <t>werkgeverskosten per uur</t>
  </si>
  <si>
    <t>PM</t>
  </si>
  <si>
    <t>+ vervoerskosten woon-werkverkeer</t>
  </si>
  <si>
    <t>+ vervoerskosten dienstreizen</t>
  </si>
  <si>
    <t xml:space="preserve">     volledige vergoeding OV</t>
  </si>
  <si>
    <t>+ verhuiskosten</t>
  </si>
  <si>
    <t xml:space="preserve">    nota verhuizer + vervoerskosten + herinrichtingsvergoeding</t>
  </si>
  <si>
    <t>+ jubileumgratificatie</t>
  </si>
  <si>
    <t>+ kosten studieverlof</t>
  </si>
  <si>
    <t>·        Aof (Arbeidsongeschiktheidsfonds)                        5,70%           </t>
  </si>
  <si>
    <t>·        Aok (Arbeidsongeschiktheidskas)                           0,07%</t>
  </si>
  <si>
    <t>·        Whk (Werkhervattingskas)                                    0,59%</t>
  </si>
  <si>
    <t>·        Zvw (Inkomensafhankelijke bijdrage)                     7,05% </t>
  </si>
  <si>
    <t xml:space="preserve">Voor het werkgeverdeel van de Awf-premie geldt een franchise van  € 64,- per dag. </t>
  </si>
  <si>
    <t xml:space="preserve">De premies werknemersverzekeringen worden geheven tot een maximaal bedrag van € 48.715,65. </t>
  </si>
  <si>
    <t xml:space="preserve">De bijdrage Zvw wordt betaald over een maximum loon van € 33.189,- </t>
  </si>
  <si>
    <t>In het kader van de voorgenomen uniformering van het loonbegrip komt deze franchise voor de Awf-premie per 2011 waarschijnlijk te vervallen.</t>
  </si>
  <si>
    <t>De totale werkgeverslasten hangen door de franchise en de werking van de maximumbedragen, af van de hoogte van het loon.</t>
  </si>
  <si>
    <t xml:space="preserve">Voor een loonbedrag tot aan de Awf-franchise € 16.704,- per jaar, bedragen de werkgeverslasten in totaal 14,81%. </t>
  </si>
  <si>
    <t xml:space="preserve">Bij een loonbedrag van € 33.189,- zijn de wettelijke werkgeverslasten het hoogst namelijk 16,90% </t>
  </si>
  <si>
    <t xml:space="preserve">Ten slotte bedragen de wettelijke werkgeverslasten bij een loon op het niveau van het maximum SV-loon 15,34%. </t>
  </si>
  <si>
    <t>Afhankelijk van het loon liggen de wettelijke werkgeverslasten dus tussen de 14,8% en 16,9%.</t>
  </si>
  <si>
    <t>salaris (12 maanden)</t>
  </si>
  <si>
    <t>werkgeverspremie werkhervattingskas (gedifferentieerde premie Whk)</t>
  </si>
  <si>
    <t xml:space="preserve">parttime percentage </t>
  </si>
  <si>
    <t>bruto totaal per jaar</t>
  </si>
  <si>
    <t>WW sectorfondsen</t>
  </si>
  <si>
    <t>WAO-WIA basispremie + bijdrage kinderopvang</t>
  </si>
  <si>
    <t>gedifferentieerde premie Whk</t>
  </si>
  <si>
    <t>ZVW-bijdrage</t>
  </si>
  <si>
    <t>WW-Awf</t>
  </si>
  <si>
    <t>premie WW - Awf</t>
  </si>
  <si>
    <t>OP premie PFZW werkgeversdeel</t>
  </si>
  <si>
    <t>AP premie PFZW werkgeversdeel</t>
  </si>
  <si>
    <t>(alleen de gele vlakken invullen)</t>
  </si>
  <si>
    <t>***</t>
  </si>
  <si>
    <t xml:space="preserve">* sector 35 = gezondheid, geestelijke en maatschappelijke belangen. Vervallen. </t>
  </si>
  <si>
    <t>****</t>
  </si>
  <si>
    <t>*** lage ww premie. Bij tijdelijke AOK is deze premie 7,64%, ander percentage invullen</t>
  </si>
  <si>
    <t xml:space="preserve">     € 0,28 per autokm</t>
  </si>
  <si>
    <t>werkgeverspremie arbeidsongeschiktheidsfonds (WAO/WIA-basispremie)+ opslag kinderopvang</t>
  </si>
  <si>
    <t>**** voor kleine werkgevers, voor grote werkgevers is dit 8,04%, ander percentage invullen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</si>
</sst>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-* #,##0_-;_-* #,##0\-;_-* &quot;-&quot;??_-;_-@"/>
    <numFmt numFmtId="165" formatCode="_-* #,##0.00_-;_-* #,##0.00\-;_-* &quot;-&quot;??_-;_-@"/>
  </numFmts>
  <fonts count="4" x14ac:knownFonts="1">
    <font>
      <sz val="10"/>
      <color rgb="FF000000"/>
      <name val="Arial"/>
    </font>
    <font>
      <b/>
      <sz val="10"/>
      <color rgb="FF000000"/>
      <name val="Arial"/>
    </font>
    <font>
      <i/>
      <sz val="8"/>
      <color rgb="FF000000"/>
      <name val="Arial"/>
    </font>
    <font>
      <i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0" fontId="0" fillId="2" borderId="0" xfId="0" applyNumberFormat="1" applyFont="1" applyFill="1" applyBorder="1"/>
    <xf numFmtId="0" fontId="0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Font="1"/>
    <xf numFmtId="9" fontId="0" fillId="0" borderId="0" xfId="0" applyNumberFormat="1" applyFont="1"/>
    <xf numFmtId="10" fontId="0" fillId="0" borderId="0" xfId="0" applyNumberFormat="1" applyFont="1"/>
    <xf numFmtId="9" fontId="0" fillId="2" borderId="0" xfId="0" applyNumberFormat="1" applyFont="1" applyFill="1" applyBorder="1"/>
    <xf numFmtId="165" fontId="0" fillId="0" borderId="0" xfId="0" applyNumberFormat="1" applyFont="1"/>
    <xf numFmtId="165" fontId="0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165" fontId="0" fillId="2" borderId="0" xfId="0" applyNumberFormat="1" applyFont="1" applyFill="1" applyBorder="1"/>
    <xf numFmtId="16" fontId="0" fillId="0" borderId="0" xfId="0" applyNumberFormat="1" applyFont="1"/>
    <xf numFmtId="43" fontId="0" fillId="0" borderId="0" xfId="0" applyNumberFormat="1" applyFont="1"/>
    <xf numFmtId="165" fontId="0" fillId="0" borderId="1" xfId="0" applyNumberFormat="1" applyFont="1" applyBorder="1"/>
    <xf numFmtId="165" fontId="0" fillId="0" borderId="1" xfId="0" applyNumberFormat="1" applyFont="1" applyBorder="1" applyAlignment="1">
      <alignment horizontal="center"/>
    </xf>
    <xf numFmtId="0" fontId="3" fillId="0" borderId="0" xfId="0" applyFont="1"/>
    <xf numFmtId="165" fontId="0" fillId="0" borderId="0" xfId="0" applyNumberFormat="1" applyFon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6" workbookViewId="0">
      <selection activeCell="A27" sqref="A27"/>
    </sheetView>
  </sheetViews>
  <sheetFormatPr defaultColWidth="14.44140625" defaultRowHeight="15" customHeight="1" x14ac:dyDescent="0.25"/>
  <cols>
    <col min="1" max="1" width="67.109375" customWidth="1"/>
    <col min="2" max="2" width="6.6640625" customWidth="1"/>
    <col min="3" max="3" width="12.6640625" customWidth="1"/>
    <col min="4" max="4" width="11.33203125" customWidth="1"/>
    <col min="5" max="5" width="9.33203125" customWidth="1"/>
    <col min="6" max="6" width="5.5546875" customWidth="1"/>
    <col min="7" max="7" width="7.6640625" customWidth="1"/>
    <col min="8" max="11" width="8.6640625" customWidth="1"/>
    <col min="12" max="12" width="10.33203125" bestFit="1" customWidth="1"/>
    <col min="13" max="20" width="8.6640625" customWidth="1"/>
  </cols>
  <sheetData>
    <row r="1" spans="1:26" ht="12" customHeight="1" x14ac:dyDescent="0.25">
      <c r="A1" s="3" t="s">
        <v>0</v>
      </c>
      <c r="B1" s="3" t="s">
        <v>63</v>
      </c>
      <c r="C1" s="3"/>
      <c r="D1" s="4"/>
      <c r="E1" s="5"/>
      <c r="F1" s="3"/>
      <c r="G1" s="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  <c r="V1" s="1"/>
      <c r="W1" s="1"/>
      <c r="X1" s="1"/>
      <c r="Y1" s="1"/>
      <c r="Z1" s="1"/>
    </row>
    <row r="2" spans="1:26" ht="12" customHeight="1" x14ac:dyDescent="0.25">
      <c r="A2" s="8" t="s">
        <v>2</v>
      </c>
      <c r="B2" s="3"/>
      <c r="C2" s="3"/>
      <c r="D2" s="4"/>
      <c r="E2" s="5"/>
      <c r="F2" s="3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1"/>
      <c r="W2" s="1"/>
      <c r="X2" s="1"/>
      <c r="Y2" s="1"/>
      <c r="Z2" s="1"/>
    </row>
    <row r="3" spans="1:26" ht="12" customHeight="1" x14ac:dyDescent="0.25">
      <c r="A3" s="10" t="s">
        <v>53</v>
      </c>
      <c r="B3" s="12">
        <v>1</v>
      </c>
      <c r="C3" s="13"/>
      <c r="D3" s="14"/>
      <c r="E3" s="9"/>
      <c r="F3" s="2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/>
      <c r="W3" s="1"/>
      <c r="X3" s="1"/>
      <c r="Y3" s="1"/>
      <c r="Z3" s="1"/>
    </row>
    <row r="4" spans="1:26" ht="12" customHeight="1" x14ac:dyDescent="0.25">
      <c r="A4" s="3"/>
      <c r="B4" s="3"/>
      <c r="C4" s="3"/>
      <c r="D4" s="15"/>
      <c r="E4" s="9"/>
      <c r="F4" s="3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1"/>
      <c r="W4" s="1"/>
      <c r="X4" s="1"/>
      <c r="Y4" s="1"/>
      <c r="Z4" s="1"/>
    </row>
    <row r="5" spans="1:26" ht="12" customHeight="1" x14ac:dyDescent="0.25">
      <c r="A5" s="2"/>
      <c r="B5" s="13"/>
      <c r="C5" s="13" t="s">
        <v>5</v>
      </c>
      <c r="D5" s="14" t="s">
        <v>6</v>
      </c>
      <c r="E5" s="9"/>
      <c r="F5" s="2"/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  <c r="V5" s="1"/>
      <c r="W5" s="1"/>
      <c r="X5" s="1"/>
      <c r="Y5" s="1"/>
      <c r="Z5" s="1"/>
    </row>
    <row r="6" spans="1:26" ht="12" customHeight="1" x14ac:dyDescent="0.25">
      <c r="A6" s="3" t="s">
        <v>7</v>
      </c>
      <c r="B6" s="3"/>
      <c r="C6" s="13"/>
      <c r="D6" s="14"/>
      <c r="E6" s="9"/>
      <c r="F6" s="2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2" t="s">
        <v>51</v>
      </c>
      <c r="B7" s="2"/>
      <c r="C7" s="16">
        <v>25000</v>
      </c>
      <c r="D7" s="14">
        <f>C7*B$3</f>
        <v>25000</v>
      </c>
      <c r="E7" s="9"/>
      <c r="F7" s="2"/>
      <c r="G7" s="9"/>
      <c r="H7" s="1"/>
      <c r="I7" s="17"/>
      <c r="J7" s="9"/>
      <c r="K7" s="1"/>
      <c r="L7" s="1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2" t="s">
        <v>12</v>
      </c>
      <c r="B8" s="2"/>
      <c r="C8" s="13">
        <f>(C7)*basisbedragen!$B3</f>
        <v>2000</v>
      </c>
      <c r="D8" s="14">
        <f>(D7)*basisbedragen!$B3</f>
        <v>2000</v>
      </c>
      <c r="E8" s="9"/>
      <c r="F8" s="2"/>
      <c r="G8" s="9"/>
      <c r="H8" s="1"/>
      <c r="I8" s="2"/>
      <c r="J8" s="9"/>
      <c r="K8" s="1"/>
      <c r="L8" s="18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5">
      <c r="A9" s="2" t="s">
        <v>13</v>
      </c>
      <c r="B9" s="2"/>
      <c r="C9" s="19">
        <f>(C7)*basisbedragen!$B4</f>
        <v>2075</v>
      </c>
      <c r="D9" s="20">
        <f>(D7)*basisbedragen!$B4</f>
        <v>2075</v>
      </c>
      <c r="E9" s="9"/>
      <c r="F9" s="2"/>
      <c r="G9" s="9"/>
      <c r="H9" s="1"/>
      <c r="I9" s="2"/>
      <c r="J9" s="9"/>
      <c r="K9" s="1"/>
      <c r="L9" s="1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5">
      <c r="A10" s="2" t="s">
        <v>54</v>
      </c>
      <c r="B10" s="3"/>
      <c r="C10" s="13">
        <f t="shared" ref="C10:D10" si="0">SUM(C7:C9)</f>
        <v>29075</v>
      </c>
      <c r="D10" s="14">
        <f t="shared" si="0"/>
        <v>29075</v>
      </c>
      <c r="E10" s="9"/>
      <c r="F10" s="2"/>
      <c r="G10" s="9"/>
      <c r="H10" s="1"/>
      <c r="I10" s="2"/>
      <c r="J10" s="9"/>
      <c r="K10" s="1"/>
      <c r="L10" s="1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5">
      <c r="A11" s="2"/>
      <c r="B11" s="3"/>
      <c r="C11" s="13"/>
      <c r="D11" s="14"/>
      <c r="E11" s="9"/>
      <c r="F11" s="2"/>
      <c r="G11" s="9"/>
      <c r="H11" s="1"/>
      <c r="I11" s="17"/>
      <c r="J11" s="9"/>
      <c r="K11" s="1"/>
      <c r="L11" s="1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5">
      <c r="A12" s="2" t="s">
        <v>18</v>
      </c>
      <c r="B12" s="3"/>
      <c r="C12" s="13">
        <f>C10/1872</f>
        <v>15.531517094017094</v>
      </c>
      <c r="D12" s="14"/>
      <c r="E12" s="9"/>
      <c r="F12" s="2"/>
      <c r="G12" s="9"/>
      <c r="H12" s="1"/>
      <c r="I12" s="2"/>
      <c r="J12" s="9"/>
      <c r="K12" s="1"/>
      <c r="L12" s="18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2"/>
      <c r="B13" s="3"/>
      <c r="C13" s="13"/>
      <c r="D13" s="14"/>
      <c r="E13" s="9"/>
      <c r="F13" s="2"/>
      <c r="G13" s="9"/>
      <c r="H13" s="1"/>
      <c r="I13" s="1"/>
      <c r="J13" s="1"/>
      <c r="K13" s="1"/>
      <c r="L13" s="1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5">
      <c r="A14" s="21" t="s">
        <v>21</v>
      </c>
      <c r="B14" s="3"/>
      <c r="C14" s="13"/>
      <c r="D14" s="14"/>
      <c r="E14" s="9"/>
      <c r="F14" s="2"/>
      <c r="G14" s="9"/>
      <c r="H14" s="1"/>
      <c r="I14" s="1"/>
      <c r="J14" s="1"/>
      <c r="K14" s="1"/>
      <c r="L14" s="1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5">
      <c r="A15" s="2" t="s">
        <v>22</v>
      </c>
      <c r="B15" s="3"/>
      <c r="C15" s="13">
        <f>IF(C10-basisbedragen!B8&gt;0,(C10-basisbedragen!B8)*basisbedragen!B7*-1,0)</f>
        <v>-1441.2533000000001</v>
      </c>
      <c r="D15" s="14">
        <f>C15*B3</f>
        <v>-1441.2533000000001</v>
      </c>
      <c r="E15" s="9"/>
      <c r="F15" s="2"/>
      <c r="G15" s="9"/>
      <c r="H15" s="1"/>
      <c r="I15" s="1"/>
      <c r="J15" s="1"/>
      <c r="K15" s="1"/>
      <c r="L15" s="18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5">
      <c r="A16" s="2" t="s">
        <v>24</v>
      </c>
      <c r="B16" s="3"/>
      <c r="C16" s="19">
        <f>IF(C10-basisbedragen!$B$11&gt;0,(C10-basisbedragen!$B$11)*basisbedragen!$B$10*-1,0)</f>
        <v>-3.3839999999999999</v>
      </c>
      <c r="D16" s="19">
        <f>IF(D10-basisbedragen!$B$11&gt;0,(D10-basisbedragen!$B$11)*basisbedragen!$B$10*-1,0)</f>
        <v>-3.3839999999999999</v>
      </c>
      <c r="E16" s="9"/>
      <c r="F16" s="2"/>
      <c r="G16" s="9"/>
      <c r="H16" s="1"/>
      <c r="I16" s="1"/>
      <c r="J16" s="1"/>
      <c r="K16" s="1"/>
      <c r="L16" s="18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5">
      <c r="A17" s="2" t="s">
        <v>25</v>
      </c>
      <c r="B17" s="3"/>
      <c r="C17" s="13">
        <f>C10+C15+C16</f>
        <v>27630.362700000001</v>
      </c>
      <c r="D17" s="13">
        <f>SUM(D10:D16)</f>
        <v>27630.362700000001</v>
      </c>
      <c r="E17" s="9"/>
      <c r="F17" s="2"/>
      <c r="G17" s="9"/>
      <c r="H17" s="1"/>
      <c r="I17" s="1"/>
      <c r="J17" s="1"/>
      <c r="K17" s="1"/>
      <c r="L17" s="1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5">
      <c r="A18" s="2"/>
      <c r="B18" s="2"/>
      <c r="C18" s="13"/>
      <c r="D18" s="14"/>
      <c r="E18" s="9"/>
      <c r="F18" s="2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5">
      <c r="A19" s="3" t="s">
        <v>26</v>
      </c>
      <c r="B19" s="3"/>
      <c r="C19" s="13"/>
      <c r="D19" s="14"/>
      <c r="E19" s="9"/>
      <c r="F19" s="2"/>
      <c r="G19" s="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5">
      <c r="A20" s="2" t="s">
        <v>61</v>
      </c>
      <c r="B20" s="2"/>
      <c r="C20" s="13">
        <f>IF((C10-basisbedragen!B8)&gt;0,(C10-basisbedragen!B8)*basisbedragen!$B6,0)</f>
        <v>1979.5686999999998</v>
      </c>
      <c r="D20" s="14">
        <f>C20*B$3</f>
        <v>1979.5686999999998</v>
      </c>
      <c r="E20" s="9"/>
      <c r="F20" s="2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5">
      <c r="A21" s="2" t="s">
        <v>62</v>
      </c>
      <c r="B21" s="2"/>
      <c r="C21" s="13">
        <f>IF((C10-basisbedragen!B11)&gt;0,(C10-basisbedragen!B11)*basisbedragen!$B9,0)</f>
        <v>7.8959999999999999</v>
      </c>
      <c r="D21" s="13">
        <f>IF((D10-basisbedragen!B11)&gt;0,(D10-basisbedragen!B11)*basisbedragen!$B9,0)</f>
        <v>7.8959999999999999</v>
      </c>
      <c r="E21" s="9"/>
      <c r="F21" s="2"/>
      <c r="G21" s="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5">
      <c r="A22" s="2" t="s">
        <v>59</v>
      </c>
      <c r="B22" s="2"/>
      <c r="C22" s="13">
        <f>IF(C17&lt;basisbedragen!B13,basisbedragen!B14*werkgeverslasten!C17,basisbedragen!B14*basisbedragen!B13)</f>
        <v>729.44157528000005</v>
      </c>
      <c r="D22" s="14">
        <f>IF(D17&lt;basisbedragen!B13,D17*basisbedragen!B14,basisbedragen!B13*basisbedragen!B14)</f>
        <v>729.44157528000005</v>
      </c>
      <c r="E22" s="9"/>
      <c r="F22" s="2"/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5">
      <c r="A23" s="2" t="s">
        <v>55</v>
      </c>
      <c r="B23" s="2"/>
      <c r="C23" s="13">
        <f>IF(C17&lt;basisbedragen!$B13,C17*basisbedragen!$B15,basisbedragen!$B13*basisbedragen!$B15)</f>
        <v>0</v>
      </c>
      <c r="D23" s="14">
        <f>IF(D17&lt;basisbedragen!$B13,D17*basisbedragen!$B15,basisbedragen!$B13*basisbedragen!$B15)</f>
        <v>0</v>
      </c>
      <c r="E23" s="9"/>
      <c r="F23" s="2"/>
      <c r="G23" s="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5">
      <c r="A24" s="2" t="s">
        <v>56</v>
      </c>
      <c r="B24" s="2"/>
      <c r="C24" s="13">
        <f>IF((C17&gt;basisbedragen!$B13),basisbedragen!$B13*basisbedragen!$B16,C17*basisbedragen!$B16)</f>
        <v>1845.70822836</v>
      </c>
      <c r="D24" s="14">
        <f>IF((D17&gt;basisbedragen!$B13),basisbedragen!$B13*basisbedragen!$B16,D17*basisbedragen!$B16)</f>
        <v>1845.70822836</v>
      </c>
      <c r="E24" s="9"/>
      <c r="F24" s="2"/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5">
      <c r="A25" s="2" t="s">
        <v>57</v>
      </c>
      <c r="B25" s="2"/>
      <c r="C25" s="13">
        <f>IF((C17&gt;basisbedragen!$B13),basisbedragen!$B13*basisbedragen!$B17,C17*basisbedragen!$B17)</f>
        <v>356.43167883000001</v>
      </c>
      <c r="D25" s="14">
        <f>IF((D17&gt;basisbedragen!$B13),basisbedragen!$B13*basisbedragen!$B17,D17*basisbedragen!$B17)</f>
        <v>356.43167883000001</v>
      </c>
      <c r="E25" s="9"/>
      <c r="F25" s="2"/>
      <c r="G25" s="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5">
      <c r="A26" s="2" t="s">
        <v>58</v>
      </c>
      <c r="B26" s="2"/>
      <c r="C26" s="19">
        <f>IF(C17&lt;basisbedragen!B13,C17*basisbedragen!B18,basisbedragen!B18*basisbedragen!B13)</f>
        <v>1815.3148293899999</v>
      </c>
      <c r="D26" s="20">
        <f>IF(D17&lt;basisbedragen!B13,D17*basisbedragen!B18,basisbedragen!B13*basisbedragen!B18)</f>
        <v>1815.3148293899999</v>
      </c>
      <c r="E26" s="9"/>
      <c r="F26" s="2"/>
      <c r="G26" s="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2"/>
      <c r="B27" s="2"/>
      <c r="C27" s="13">
        <f t="shared" ref="C27:D27" si="1">SUM(C20:C26)</f>
        <v>6734.3610118600009</v>
      </c>
      <c r="D27" s="13">
        <f t="shared" si="1"/>
        <v>6734.3610118600009</v>
      </c>
      <c r="E27" s="9"/>
      <c r="F27" s="2"/>
      <c r="G27" s="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5">
      <c r="A28" s="2"/>
      <c r="B28" s="2"/>
      <c r="C28" s="13"/>
      <c r="D28" s="14"/>
      <c r="E28" s="9"/>
      <c r="F28" s="2"/>
      <c r="G28" s="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5">
      <c r="A29" s="2" t="s">
        <v>27</v>
      </c>
      <c r="B29" s="2"/>
      <c r="C29" s="13">
        <f>C10+C27</f>
        <v>35809.361011860005</v>
      </c>
      <c r="D29" s="14">
        <f t="shared" ref="D29" si="2">D10+D27</f>
        <v>35809.361011860005</v>
      </c>
      <c r="E29" s="9"/>
      <c r="F29" s="2"/>
      <c r="G29" s="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5">
      <c r="A30" s="2"/>
      <c r="B30" s="2"/>
      <c r="C30" s="13"/>
      <c r="D30" s="14"/>
      <c r="E30" s="9"/>
      <c r="F30" s="2"/>
      <c r="G30" s="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5">
      <c r="A31" s="2" t="s">
        <v>28</v>
      </c>
      <c r="B31" s="2"/>
      <c r="C31" s="13">
        <f t="shared" ref="C31:D31" si="3">(C29-C10)/C10</f>
        <v>0.2316203271490973</v>
      </c>
      <c r="D31" s="13">
        <f t="shared" si="3"/>
        <v>0.2316203271490973</v>
      </c>
      <c r="E31" s="9"/>
      <c r="F31" s="2"/>
      <c r="G31" s="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5">
      <c r="A32" s="2"/>
      <c r="B32" s="2"/>
      <c r="C32" s="13"/>
      <c r="D32" s="14"/>
      <c r="E32" s="13"/>
      <c r="F32" s="2"/>
      <c r="G32" s="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5">
      <c r="A33" s="2" t="s">
        <v>29</v>
      </c>
      <c r="B33" s="2"/>
      <c r="C33" s="13">
        <f>C29/1872</f>
        <v>19.128932164455129</v>
      </c>
      <c r="D33" s="13"/>
      <c r="E33" s="13"/>
      <c r="F33" s="2"/>
      <c r="G33" s="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5">
      <c r="A34" s="2"/>
      <c r="B34" s="2"/>
      <c r="C34" s="13"/>
      <c r="D34" s="14"/>
      <c r="E34" s="13"/>
      <c r="F34" s="2"/>
      <c r="G34" s="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5">
      <c r="A35" s="2"/>
      <c r="B35" s="2"/>
      <c r="C35" s="13"/>
      <c r="D35" s="14"/>
      <c r="E35" s="9"/>
      <c r="F35" s="2"/>
      <c r="G35" s="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5">
      <c r="A36" s="3" t="s">
        <v>30</v>
      </c>
      <c r="B36" s="13"/>
      <c r="C36" s="22"/>
      <c r="D36" s="7"/>
      <c r="E36" s="9"/>
      <c r="F36" s="2"/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5">
      <c r="A37" s="2" t="s">
        <v>31</v>
      </c>
      <c r="B37" s="2"/>
      <c r="C37" s="22" t="s">
        <v>30</v>
      </c>
      <c r="D37" s="14" t="s">
        <v>30</v>
      </c>
      <c r="E37" s="9"/>
      <c r="F37" s="2"/>
      <c r="G37" s="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5">
      <c r="A38" s="2" t="s">
        <v>32</v>
      </c>
      <c r="B38" s="2"/>
      <c r="C38" s="22"/>
      <c r="D38" s="14"/>
      <c r="E38" s="9"/>
      <c r="F38" s="2"/>
      <c r="G38" s="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5">
      <c r="A39" s="21" t="s">
        <v>68</v>
      </c>
      <c r="B39" s="2"/>
      <c r="C39" s="22"/>
      <c r="D39" s="14"/>
      <c r="E39" s="9"/>
      <c r="F39" s="2"/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5">
      <c r="A40" s="21" t="s">
        <v>33</v>
      </c>
      <c r="B40" s="2"/>
      <c r="C40" s="22"/>
      <c r="D40" s="14"/>
      <c r="E40" s="9"/>
      <c r="F40" s="2"/>
      <c r="G40" s="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5">
      <c r="A41" s="2" t="s">
        <v>34</v>
      </c>
      <c r="B41" s="2"/>
      <c r="C41" s="22" t="s">
        <v>30</v>
      </c>
      <c r="D41" s="14" t="s">
        <v>30</v>
      </c>
      <c r="E41" s="9"/>
      <c r="F41" s="2"/>
      <c r="G41" s="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5">
      <c r="A42" s="21" t="s">
        <v>35</v>
      </c>
      <c r="B42" s="2"/>
      <c r="C42" s="22"/>
      <c r="D42" s="14"/>
      <c r="E42" s="9"/>
      <c r="F42" s="2"/>
      <c r="G42" s="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5">
      <c r="A43" s="2" t="s">
        <v>36</v>
      </c>
      <c r="B43" s="2"/>
      <c r="C43" s="22" t="s">
        <v>30</v>
      </c>
      <c r="D43" s="14" t="s">
        <v>30</v>
      </c>
      <c r="E43" s="9"/>
      <c r="F43" s="2"/>
      <c r="G43" s="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5">
      <c r="A44" s="2" t="s">
        <v>37</v>
      </c>
      <c r="B44" s="2"/>
      <c r="C44" s="22" t="s">
        <v>30</v>
      </c>
      <c r="D44" s="14" t="s">
        <v>30</v>
      </c>
      <c r="E44" s="9"/>
      <c r="F44" s="2"/>
      <c r="G44" s="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hidden="1" customHeight="1" x14ac:dyDescent="0.25">
      <c r="A45" s="2" t="s">
        <v>38</v>
      </c>
      <c r="B45" s="2"/>
      <c r="C45" s="13"/>
      <c r="D45" s="14"/>
      <c r="E45" s="9"/>
      <c r="F45" s="2"/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hidden="1" customHeight="1" x14ac:dyDescent="0.25">
      <c r="A46" s="2" t="s">
        <v>39</v>
      </c>
      <c r="B46" s="2"/>
      <c r="C46" s="13"/>
      <c r="D46" s="14"/>
      <c r="E46" s="9"/>
      <c r="F46" s="2"/>
      <c r="G46" s="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hidden="1" customHeight="1" x14ac:dyDescent="0.25">
      <c r="A47" s="2" t="s">
        <v>40</v>
      </c>
      <c r="B47" s="2"/>
      <c r="C47" s="13"/>
      <c r="D47" s="14"/>
      <c r="E47" s="9"/>
      <c r="F47" s="2"/>
      <c r="G47" s="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hidden="1" customHeight="1" x14ac:dyDescent="0.25">
      <c r="A48" s="2" t="s">
        <v>41</v>
      </c>
      <c r="B48" s="2"/>
      <c r="C48" s="13"/>
      <c r="D48" s="14"/>
      <c r="E48" s="9"/>
      <c r="F48" s="2"/>
      <c r="G48" s="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hidden="1" customHeight="1" x14ac:dyDescent="0.25">
      <c r="A49" s="2" t="s">
        <v>42</v>
      </c>
      <c r="B49" s="2"/>
      <c r="C49" s="13"/>
      <c r="D49" s="14"/>
      <c r="E49" s="9"/>
      <c r="F49" s="2"/>
      <c r="G49" s="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hidden="1" customHeight="1" x14ac:dyDescent="0.25">
      <c r="A50" s="2" t="s">
        <v>43</v>
      </c>
      <c r="B50" s="2"/>
      <c r="C50" s="13"/>
      <c r="D50" s="14"/>
      <c r="E50" s="9"/>
      <c r="F50" s="2"/>
      <c r="G50" s="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hidden="1" customHeight="1" x14ac:dyDescent="0.25">
      <c r="A51" s="2" t="s">
        <v>44</v>
      </c>
      <c r="B51" s="2"/>
      <c r="C51" s="13"/>
      <c r="D51" s="14"/>
      <c r="E51" s="9"/>
      <c r="F51" s="2"/>
      <c r="G51" s="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hidden="1" customHeight="1" x14ac:dyDescent="0.25">
      <c r="A52" s="2" t="s">
        <v>45</v>
      </c>
      <c r="B52" s="2"/>
      <c r="C52" s="13"/>
      <c r="D52" s="14"/>
      <c r="E52" s="9"/>
      <c r="F52" s="2"/>
      <c r="G52" s="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hidden="1" customHeight="1" x14ac:dyDescent="0.25">
      <c r="A53" s="2" t="s">
        <v>46</v>
      </c>
      <c r="B53" s="2"/>
      <c r="C53" s="13"/>
      <c r="D53" s="14"/>
      <c r="E53" s="9"/>
      <c r="F53" s="2"/>
      <c r="G53" s="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hidden="1" customHeight="1" x14ac:dyDescent="0.25">
      <c r="A54" s="2" t="s">
        <v>47</v>
      </c>
      <c r="B54" s="2"/>
      <c r="C54" s="13"/>
      <c r="D54" s="14"/>
      <c r="E54" s="9"/>
      <c r="F54" s="2"/>
      <c r="G54" s="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hidden="1" customHeight="1" x14ac:dyDescent="0.25">
      <c r="A55" s="2" t="s">
        <v>48</v>
      </c>
      <c r="B55" s="2"/>
      <c r="C55" s="13"/>
      <c r="D55" s="14"/>
      <c r="E55" s="9"/>
      <c r="F55" s="2"/>
      <c r="G55" s="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hidden="1" customHeight="1" x14ac:dyDescent="0.25">
      <c r="A56" s="2" t="s">
        <v>49</v>
      </c>
      <c r="B56" s="2"/>
      <c r="C56" s="13"/>
      <c r="D56" s="14"/>
      <c r="E56" s="9"/>
      <c r="F56" s="2"/>
      <c r="G56" s="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hidden="1" customHeight="1" x14ac:dyDescent="0.25">
      <c r="A57" s="2" t="s">
        <v>50</v>
      </c>
      <c r="B57" s="2"/>
      <c r="C57" s="13"/>
      <c r="D57" s="14"/>
      <c r="E57" s="9"/>
      <c r="F57" s="2"/>
      <c r="G57" s="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5">
      <c r="A58" s="2"/>
      <c r="B58" s="2"/>
      <c r="C58" s="13"/>
      <c r="D58" s="14"/>
      <c r="E58" s="9"/>
      <c r="F58" s="2"/>
      <c r="G58" s="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workbookViewId="0">
      <selection activeCell="B18" sqref="B18"/>
    </sheetView>
  </sheetViews>
  <sheetFormatPr defaultColWidth="14.44140625" defaultRowHeight="15" customHeight="1" x14ac:dyDescent="0.25"/>
  <cols>
    <col min="1" max="1" width="80.77734375" bestFit="1" customWidth="1"/>
    <col min="2" max="2" width="11.33203125" customWidth="1"/>
    <col min="3" max="17" width="8.6640625" customWidth="1"/>
  </cols>
  <sheetData>
    <row r="1" spans="1:26" ht="12" customHeight="1" x14ac:dyDescent="0.25">
      <c r="A1" s="2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 x14ac:dyDescent="0.25">
      <c r="A2" s="2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5">
      <c r="A3" s="2" t="s">
        <v>1</v>
      </c>
      <c r="B3" s="6">
        <v>0.08</v>
      </c>
      <c r="C3" s="2"/>
      <c r="D3" s="7"/>
      <c r="E3" s="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5">
      <c r="A4" s="2" t="s">
        <v>3</v>
      </c>
      <c r="B4" s="6">
        <v>8.3000000000000004E-2</v>
      </c>
      <c r="C4" s="2"/>
      <c r="D4" s="7"/>
      <c r="E4" s="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 x14ac:dyDescent="0.25">
      <c r="A5" s="2"/>
      <c r="B5" s="11"/>
      <c r="C5" s="2"/>
      <c r="D5" s="7"/>
      <c r="E5" s="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x14ac:dyDescent="0.25">
      <c r="A6" s="2" t="s">
        <v>11</v>
      </c>
      <c r="B6" s="6">
        <v>0.14929999999999999</v>
      </c>
      <c r="C6" s="13"/>
      <c r="D6" s="14"/>
      <c r="E6" s="9"/>
      <c r="F6" s="2"/>
      <c r="G6" s="11"/>
      <c r="H6" s="2"/>
      <c r="I6" s="2"/>
      <c r="J6" s="2"/>
      <c r="K6" s="2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 x14ac:dyDescent="0.25">
      <c r="A7" s="2" t="s">
        <v>4</v>
      </c>
      <c r="B7" s="6">
        <v>0.1087</v>
      </c>
      <c r="C7" s="2"/>
      <c r="D7" s="7"/>
      <c r="E7" s="9"/>
      <c r="F7" s="2"/>
      <c r="G7" s="11"/>
      <c r="H7" s="2"/>
      <c r="I7" s="2"/>
      <c r="J7" s="2"/>
      <c r="K7" s="2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 x14ac:dyDescent="0.25">
      <c r="A8" s="2" t="s">
        <v>8</v>
      </c>
      <c r="B8" s="16">
        <v>15816</v>
      </c>
      <c r="C8" s="2"/>
      <c r="D8" s="7"/>
      <c r="E8" s="9"/>
      <c r="F8" s="2"/>
      <c r="G8" s="11"/>
      <c r="H8" s="2"/>
      <c r="I8" s="2"/>
      <c r="J8" s="2"/>
      <c r="K8" s="2"/>
      <c r="L8" s="2"/>
      <c r="M8" s="2"/>
      <c r="N8" s="2"/>
      <c r="O8" s="2"/>
      <c r="P8" s="2"/>
      <c r="Q8" s="2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 x14ac:dyDescent="0.25">
      <c r="A9" s="2" t="s">
        <v>14</v>
      </c>
      <c r="B9" s="6">
        <v>3.5000000000000001E-3</v>
      </c>
      <c r="C9" s="13"/>
      <c r="D9" s="14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 x14ac:dyDescent="0.25">
      <c r="A10" s="2" t="s">
        <v>9</v>
      </c>
      <c r="B10" s="6">
        <v>1.5E-3</v>
      </c>
      <c r="C10" s="2"/>
      <c r="D10" s="7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 x14ac:dyDescent="0.25">
      <c r="A11" s="2" t="s">
        <v>10</v>
      </c>
      <c r="B11" s="16">
        <v>26819</v>
      </c>
      <c r="C11" s="2"/>
      <c r="D11" s="7"/>
      <c r="E11" s="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5">
      <c r="A12" s="2"/>
      <c r="B12" s="11"/>
      <c r="C12" s="2"/>
      <c r="D12" s="7"/>
      <c r="E12" s="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2" t="s">
        <v>15</v>
      </c>
      <c r="B13" s="16">
        <v>71628</v>
      </c>
      <c r="C13" s="13"/>
      <c r="D13" s="14"/>
      <c r="E13" s="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25">
      <c r="A14" s="2" t="s">
        <v>60</v>
      </c>
      <c r="B14" s="6">
        <v>2.64E-2</v>
      </c>
      <c r="C14" s="13" t="s">
        <v>64</v>
      </c>
      <c r="D14" s="14"/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5">
      <c r="A15" s="2" t="s">
        <v>16</v>
      </c>
      <c r="B15" s="6">
        <v>0</v>
      </c>
      <c r="C15" s="13" t="s">
        <v>17</v>
      </c>
      <c r="D15" s="14"/>
      <c r="E15" s="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25">
      <c r="A16" s="2" t="s">
        <v>69</v>
      </c>
      <c r="B16" s="6">
        <v>6.6799999999999998E-2</v>
      </c>
      <c r="C16" s="13" t="s">
        <v>66</v>
      </c>
      <c r="D16" s="14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25">
      <c r="A17" s="2" t="s">
        <v>52</v>
      </c>
      <c r="B17" s="6">
        <v>1.29E-2</v>
      </c>
      <c r="C17" s="2" t="s">
        <v>19</v>
      </c>
      <c r="D17" s="14"/>
      <c r="E17" s="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25">
      <c r="A18" s="2" t="s">
        <v>20</v>
      </c>
      <c r="B18" s="6">
        <v>6.5699999999999995E-2</v>
      </c>
      <c r="C18" s="13"/>
      <c r="D18" s="14"/>
      <c r="E18" s="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25">
      <c r="A19" s="2"/>
      <c r="B19" s="2"/>
      <c r="C19" s="13"/>
      <c r="D19" s="14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25">
      <c r="A20" s="2"/>
      <c r="B20" s="2"/>
      <c r="C20" s="13"/>
      <c r="D20" s="14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5">
      <c r="A21" s="2" t="s">
        <v>65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5">
      <c r="A22" s="13" t="s">
        <v>23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5">
      <c r="A23" s="2" t="s">
        <v>67</v>
      </c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2" x14ac:dyDescent="0.25">
      <c r="A24" s="2" t="s">
        <v>70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werkgeverslasten</vt:lpstr>
      <vt:lpstr>basisbedragen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Ineke Zaal</dc:creator>
  <cp:lastModifiedBy>LAP1745</cp:lastModifiedBy>
  <dcterms:created xsi:type="dcterms:W3CDTF">2018-03-06T08:41:52Z</dcterms:created>
  <dcterms:modified xsi:type="dcterms:W3CDTF">2023-12-15T09:31:39Z</dcterms:modified>
</cp:coreProperties>
</file>